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\soupisy prací\"/>
    </mc:Choice>
  </mc:AlternateContent>
  <xr:revisionPtr revIDLastSave="0" documentId="13_ncr:1_{F9437FE2-79B8-49C1-ADDF-6923D23372C6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Celkové náklady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xlnm.Print_Area" localSheetId="0">'Celkové náklady'!$B$2:$L$97</definedName>
  </definedNames>
  <calcPr calcId="191029"/>
</workbook>
</file>

<file path=xl/calcChain.xml><?xml version="1.0" encoding="utf-8"?>
<calcChain xmlns="http://schemas.openxmlformats.org/spreadsheetml/2006/main">
  <c r="L20" i="4" l="1"/>
  <c r="L19" i="4" l="1"/>
  <c r="L18" i="4" l="1"/>
  <c r="L57" i="4" l="1"/>
  <c r="L53" i="4" l="1"/>
  <c r="L48" i="4" l="1"/>
  <c r="L47" i="4" l="1"/>
  <c r="L46" i="4" l="1"/>
  <c r="L35" i="4" l="1"/>
  <c r="L74" i="4" l="1"/>
  <c r="L73" i="4" l="1"/>
  <c r="L72" i="4" l="1"/>
  <c r="L71" i="4" l="1"/>
  <c r="L70" i="4" l="1"/>
  <c r="L69" i="4" l="1"/>
  <c r="L68" i="4" l="1"/>
  <c r="L61" i="4" l="1"/>
  <c r="L60" i="4" l="1"/>
  <c r="L59" i="4" l="1"/>
  <c r="L56" i="4" l="1"/>
  <c r="L55" i="4" l="1"/>
  <c r="L54" i="4" l="1"/>
  <c r="L50" i="4" l="1"/>
  <c r="L45" i="4" l="1"/>
  <c r="L44" i="4" l="1"/>
  <c r="L43" i="4" l="1"/>
  <c r="L42" i="4" l="1"/>
  <c r="L41" i="4" l="1"/>
  <c r="L40" i="4" l="1"/>
  <c r="L37" i="4" l="1"/>
  <c r="L34" i="4" l="1"/>
  <c r="L28" i="4" l="1"/>
  <c r="L27" i="4" l="1"/>
  <c r="L26" i="4" l="1"/>
  <c r="L24" i="4" l="1"/>
  <c r="L22" i="4" l="1"/>
  <c r="L63" i="4" l="1"/>
  <c r="L76" i="4" l="1"/>
  <c r="L30" i="4" l="1"/>
  <c r="L78" i="4" s="1"/>
  <c r="F84" i="4" l="1"/>
  <c r="L84" i="4" s="1"/>
  <c r="L83" i="4"/>
  <c r="L89" i="4" l="1"/>
  <c r="L86" i="4"/>
  <c r="L90" i="4" s="1"/>
</calcChain>
</file>

<file path=xl/sharedStrings.xml><?xml version="1.0" encoding="utf-8"?>
<sst xmlns="http://schemas.openxmlformats.org/spreadsheetml/2006/main" count="131" uniqueCount="123">
  <si>
    <t>x</t>
  </si>
  <si>
    <t>Stavební objekty</t>
  </si>
  <si>
    <t>Stupeň dokumentace:</t>
  </si>
  <si>
    <t>Název stavby:</t>
  </si>
  <si>
    <t>Místo:</t>
  </si>
  <si>
    <t>Objednatel:</t>
  </si>
  <si>
    <t>Zpracoval:</t>
  </si>
  <si>
    <t>Dne:</t>
  </si>
  <si>
    <t>Daň z přidané hodnoty</t>
  </si>
  <si>
    <t>Daň z přidané hodnoty celkem</t>
  </si>
  <si>
    <t>DPH 21% z nákladů</t>
  </si>
  <si>
    <t>NÁKLADY STAVBY CELKEM bez DPH</t>
  </si>
  <si>
    <t>NÁKLADY STAVBY CELKEM s DPH</t>
  </si>
  <si>
    <t>Cenová úroveň (v Kč):</t>
  </si>
  <si>
    <t>DPH 15% z nákladů</t>
  </si>
  <si>
    <t>Provozní soubory</t>
  </si>
  <si>
    <t>III.) Provozní soubory, stavební a inženýrské objekty</t>
  </si>
  <si>
    <t>SPORTOVNĚ REKREAČNÍ AREÁL VEJSPLACHY</t>
  </si>
  <si>
    <t>VRCHLABÍ</t>
  </si>
  <si>
    <t>MĚSTO VRCHLABÍ, Zámek č.p. 1,</t>
  </si>
  <si>
    <t>543 01  Vrchlabí</t>
  </si>
  <si>
    <t>PS 101</t>
  </si>
  <si>
    <t>Bazénová technologie</t>
  </si>
  <si>
    <t>(v tisících Kč)</t>
  </si>
  <si>
    <t>PS 102</t>
  </si>
  <si>
    <t>Nerezové bazény</t>
  </si>
  <si>
    <t>PS 106</t>
  </si>
  <si>
    <t>Tepelná čerpadla</t>
  </si>
  <si>
    <t>PS 107</t>
  </si>
  <si>
    <t>Trafostanice</t>
  </si>
  <si>
    <t>PS 108</t>
  </si>
  <si>
    <t>Vzduchotechnika</t>
  </si>
  <si>
    <t>108.1</t>
  </si>
  <si>
    <t>Vzduchotechnika bazénů s rekuperací</t>
  </si>
  <si>
    <t>108.2</t>
  </si>
  <si>
    <t>PS 109</t>
  </si>
  <si>
    <t>Výtahy</t>
  </si>
  <si>
    <t>PS 110</t>
  </si>
  <si>
    <t>Interiér</t>
  </si>
  <si>
    <t>PS 111</t>
  </si>
  <si>
    <t>Vybavení bufetu</t>
  </si>
  <si>
    <t>Provozní soubory celkem</t>
  </si>
  <si>
    <t>SO 102</t>
  </si>
  <si>
    <t>Stavební objekty celkem</t>
  </si>
  <si>
    <t>C E L K O V É   N Á K L A D Y   S T A V B Y</t>
  </si>
  <si>
    <t>2020/I</t>
  </si>
  <si>
    <t>Ing. Ondřej Sadílek</t>
  </si>
  <si>
    <t>Poznámka:</t>
  </si>
  <si>
    <t>D.1.1+1.2</t>
  </si>
  <si>
    <t>Architektonicko-stavební řešení + stavebně konstrukční část</t>
  </si>
  <si>
    <t>Vedlejší a ostatní náklady</t>
  </si>
  <si>
    <t>D.1.3</t>
  </si>
  <si>
    <t>Požárně bezpečnostní řešení</t>
  </si>
  <si>
    <t xml:space="preserve"> - součást D.1.1</t>
  </si>
  <si>
    <t>D.1.4</t>
  </si>
  <si>
    <t>Technika prostředí staveb</t>
  </si>
  <si>
    <t>D.1.4.1</t>
  </si>
  <si>
    <t>Zdravotně technické instalace</t>
  </si>
  <si>
    <t>D.1.4.4</t>
  </si>
  <si>
    <t>D.1.4.6</t>
  </si>
  <si>
    <t>D.1.4.7</t>
  </si>
  <si>
    <t>Měření a regulace</t>
  </si>
  <si>
    <t>DPS</t>
  </si>
  <si>
    <t>PS 103</t>
  </si>
  <si>
    <t>Venkovní tobogan a bazénové atrakce</t>
  </si>
  <si>
    <t>D.1.4.3</t>
  </si>
  <si>
    <t>Vytápění</t>
  </si>
  <si>
    <t>Silnoproudá elektrotechnika včetně ochrany před bleskem</t>
  </si>
  <si>
    <t>Slaboproudá zařízení</t>
  </si>
  <si>
    <t>SO 101</t>
  </si>
  <si>
    <t>Příprava území (dílčí část 2. etapa)</t>
  </si>
  <si>
    <t>Krytý plavecký bazén (2. etapa)</t>
  </si>
  <si>
    <t>SO 104</t>
  </si>
  <si>
    <t>Parková obslužná komunikace a most (dílčí část 2. etapa = komunikace)</t>
  </si>
  <si>
    <t>SO 105</t>
  </si>
  <si>
    <t>SO 106</t>
  </si>
  <si>
    <t>SO 107</t>
  </si>
  <si>
    <t>107.1</t>
  </si>
  <si>
    <t>107.2</t>
  </si>
  <si>
    <t>SO 108</t>
  </si>
  <si>
    <t>108.3</t>
  </si>
  <si>
    <t>108.4</t>
  </si>
  <si>
    <t>III.) Provozní soubory, stavební a inženýrské objekty celkem</t>
  </si>
  <si>
    <t>Inženýrské objekty</t>
  </si>
  <si>
    <t>Inženýrské objekty celkem</t>
  </si>
  <si>
    <t>IO 101</t>
  </si>
  <si>
    <t>Parkovací plochy (dílčí část 2. etapa)</t>
  </si>
  <si>
    <t>Zpevněné plochy před bazénem a opěrná zeď (2. etapa)</t>
  </si>
  <si>
    <t>Vybavení prostoru před bazénem (2. etapa)</t>
  </si>
  <si>
    <t>Vybavení prostoru před bazénem (mobiliář)</t>
  </si>
  <si>
    <t>HTÚ, ČTÚ, SÚ Wellness (dílčí část 2. etapa)</t>
  </si>
  <si>
    <t>Hrubé terénní úpravy (dílčí část 2. etapa)</t>
  </si>
  <si>
    <t>Čisté terénní úpravy (dílčí část 2. etapa)</t>
  </si>
  <si>
    <t>Sadové úpravy (dílčí část 2. etapa)</t>
  </si>
  <si>
    <t>Závlahy (2. etapa)</t>
  </si>
  <si>
    <t>SO 109</t>
  </si>
  <si>
    <t>Oplocení (2. etapa)</t>
  </si>
  <si>
    <t>IO 102</t>
  </si>
  <si>
    <t>IO 103.1</t>
  </si>
  <si>
    <t>IO 103.2</t>
  </si>
  <si>
    <t>IO 104</t>
  </si>
  <si>
    <t>IO 105</t>
  </si>
  <si>
    <t>IO 106</t>
  </si>
  <si>
    <t>IO 107</t>
  </si>
  <si>
    <t>Přípojka VN (řeší samostatný projekt ČEZ)</t>
  </si>
  <si>
    <t>STL plynovod, přípojka STL plynu</t>
  </si>
  <si>
    <t>Přípojka splaškové kanalizace</t>
  </si>
  <si>
    <t>Veřejná splašková kanalizace</t>
  </si>
  <si>
    <t>Přípojka jednotné kanalizace včetně retence</t>
  </si>
  <si>
    <t>Přípojka vodovodu</t>
  </si>
  <si>
    <t>Přípojka NN</t>
  </si>
  <si>
    <t>Venkovní osvětlení páteřní komunikace a předprostoru bazénu (dílčí část 2. etapa)</t>
  </si>
  <si>
    <t xml:space="preserve"> - neobsazeno</t>
  </si>
  <si>
    <t>Vybavení prostoru před bazénem (vodní prvek)  - neobsazeno</t>
  </si>
  <si>
    <t>Zdravotně technické instalace - studny</t>
  </si>
  <si>
    <t>SO 000</t>
  </si>
  <si>
    <t>SO Studny</t>
  </si>
  <si>
    <t>Rozvody NN</t>
  </si>
  <si>
    <t>Studny</t>
  </si>
  <si>
    <t>Zdravotně technické instalace - závlahy</t>
  </si>
  <si>
    <t xml:space="preserve"> - takto podbarvená políčka budou automaticky vyplněna z příslušných soupisů</t>
  </si>
  <si>
    <r>
      <t xml:space="preserve">Odvětrání zbývajících prostor bazénů bez rekuperace </t>
    </r>
    <r>
      <rPr>
        <sz val="8"/>
        <rFont val="Calibri"/>
        <family val="2"/>
        <charset val="238"/>
        <scheme val="minor"/>
      </rPr>
      <t>-</t>
    </r>
    <r>
      <rPr>
        <i/>
        <sz val="8"/>
        <rFont val="Calibri"/>
        <family val="2"/>
        <charset val="238"/>
        <scheme val="minor"/>
      </rPr>
      <t xml:space="preserve"> součást PS 108.1</t>
    </r>
  </si>
  <si>
    <t xml:space="preserve"> 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</si>
</sst>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_ ;\-#,##0\ "/>
    <numFmt numFmtId="168" formatCode="#,##0.0_ ;\-#,##0.0\ 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6"/>
      <name val="Arial CE"/>
      <family val="2"/>
      <charset val="238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167" fontId="5" fillId="0" borderId="0" xfId="1" applyNumberFormat="1" applyFont="1" applyAlignment="1" applyProtection="1">
      <alignment horizontal="center" vertical="center"/>
      <protection locked="0"/>
    </xf>
    <xf numFmtId="167" fontId="5" fillId="0" borderId="1" xfId="1" applyNumberFormat="1" applyFont="1" applyBorder="1" applyAlignment="1" applyProtection="1">
      <alignment horizontal="center" vertical="center"/>
      <protection locked="0"/>
    </xf>
    <xf numFmtId="167" fontId="5" fillId="0" borderId="0" xfId="1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6" fontId="3" fillId="0" borderId="0" xfId="1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6" fillId="0" borderId="3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166" fontId="5" fillId="0" borderId="0" xfId="1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68" fontId="5" fillId="4" borderId="0" xfId="1" applyNumberFormat="1" applyFont="1" applyFill="1" applyAlignment="1" applyProtection="1">
      <alignment horizontal="center" vertical="center"/>
      <protection locked="0"/>
    </xf>
    <xf numFmtId="166" fontId="5" fillId="0" borderId="0" xfId="1" applyNumberFormat="1" applyFont="1" applyFill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right"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165" fontId="5" fillId="0" borderId="11" xfId="0" applyNumberFormat="1" applyFont="1" applyBorder="1" applyAlignment="1" applyProtection="1">
      <alignment vertical="center"/>
      <protection locked="0"/>
    </xf>
    <xf numFmtId="166" fontId="5" fillId="0" borderId="11" xfId="1" applyNumberFormat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168" fontId="5" fillId="0" borderId="0" xfId="1" applyNumberFormat="1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165" fontId="5" fillId="0" borderId="1" xfId="0" applyNumberFormat="1" applyFont="1" applyBorder="1" applyAlignment="1" applyProtection="1">
      <alignment vertical="center"/>
      <protection locked="0"/>
    </xf>
    <xf numFmtId="165" fontId="5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166" fontId="5" fillId="0" borderId="0" xfId="1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167" fontId="6" fillId="0" borderId="1" xfId="1" applyNumberFormat="1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167" fontId="5" fillId="0" borderId="0" xfId="1" applyNumberFormat="1" applyFont="1" applyAlignment="1" applyProtection="1">
      <alignment vertical="center"/>
      <protection locked="0"/>
    </xf>
    <xf numFmtId="3" fontId="5" fillId="0" borderId="0" xfId="0" applyNumberFormat="1" applyFont="1" applyAlignment="1" applyProtection="1">
      <alignment vertical="center"/>
      <protection hidden="1"/>
    </xf>
    <xf numFmtId="10" fontId="5" fillId="0" borderId="0" xfId="0" applyNumberFormat="1" applyFont="1" applyAlignment="1" applyProtection="1">
      <alignment horizontal="center" vertical="center"/>
      <protection hidden="1"/>
    </xf>
    <xf numFmtId="10" fontId="5" fillId="0" borderId="0" xfId="0" applyNumberFormat="1" applyFont="1" applyAlignment="1" applyProtection="1">
      <alignment vertical="center"/>
      <protection hidden="1"/>
    </xf>
    <xf numFmtId="165" fontId="5" fillId="0" borderId="0" xfId="0" applyNumberFormat="1" applyFont="1" applyAlignment="1" applyProtection="1">
      <alignment vertical="center"/>
      <protection hidden="1"/>
    </xf>
    <xf numFmtId="166" fontId="5" fillId="0" borderId="0" xfId="1" applyNumberFormat="1" applyFont="1" applyAlignment="1" applyProtection="1">
      <alignment vertical="center"/>
      <protection hidden="1"/>
    </xf>
    <xf numFmtId="165" fontId="6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165" fontId="6" fillId="0" borderId="0" xfId="0" applyNumberFormat="1" applyFont="1" applyBorder="1" applyAlignment="1" applyProtection="1">
      <alignment vertical="center"/>
      <protection locked="0"/>
    </xf>
    <xf numFmtId="167" fontId="6" fillId="0" borderId="0" xfId="1" applyNumberFormat="1" applyFont="1" applyBorder="1" applyAlignment="1" applyProtection="1">
      <alignment vertical="center"/>
      <protection hidden="1"/>
    </xf>
    <xf numFmtId="0" fontId="6" fillId="0" borderId="2" xfId="0" applyFont="1" applyBorder="1" applyAlignment="1" applyProtection="1">
      <alignment horizontal="left" vertical="center"/>
      <protection locked="0"/>
    </xf>
    <xf numFmtId="165" fontId="6" fillId="0" borderId="2" xfId="0" applyNumberFormat="1" applyFont="1" applyBorder="1" applyAlignment="1" applyProtection="1">
      <alignment vertical="center"/>
      <protection locked="0"/>
    </xf>
    <xf numFmtId="167" fontId="6" fillId="2" borderId="10" xfId="1" applyNumberFormat="1" applyFont="1" applyFill="1" applyBorder="1" applyAlignment="1" applyProtection="1">
      <alignment horizontal="center" vertical="center"/>
      <protection hidden="1"/>
    </xf>
    <xf numFmtId="16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6" fontId="5" fillId="0" borderId="0" xfId="1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6" fontId="2" fillId="0" borderId="0" xfId="1" applyNumberFormat="1" applyFont="1" applyAlignment="1">
      <alignment vertical="center"/>
    </xf>
    <xf numFmtId="0" fontId="5" fillId="4" borderId="0" xfId="0" applyFont="1" applyFill="1" applyAlignment="1">
      <alignment vertical="center"/>
    </xf>
    <xf numFmtId="168" fontId="2" fillId="0" borderId="0" xfId="0" applyNumberFormat="1" applyFont="1" applyAlignment="1">
      <alignment vertical="center"/>
    </xf>
    <xf numFmtId="166" fontId="9" fillId="3" borderId="0" xfId="1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center" vertical="center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vertical="center" wrapText="1"/>
    </xf>
    <xf numFmtId="14" fontId="5" fillId="0" borderId="8" xfId="0" applyNumberFormat="1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left" vertical="center"/>
    </xf>
    <xf numFmtId="0" fontId="5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E8E8E8"/>
      <color rgb="FFEEEEEE"/>
      <color rgb="FFF5F5F5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1_Soupis%20prac&#237;_neocen&#283;n&#253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1%20slp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11_2%20Stavebn&#237;%20a%20statick&#225;%20&#269;&#225;st%20SP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41%20ZT_SO-102_VV_R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41%20-%20ZTI%20z&#225;vlahy%20slp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43%20Vejsplachy-UV-VV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44%20D1J-E-202_vv_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46%20D1J-Y-202_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47%20D1J_M_102,%20V&#253;kaz%20v&#253;m&#283;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4%20slp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5%20s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2_Soupis%20prac&#237;_neocen&#283;n&#253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6%20slp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7.1%20V&#221;KAZ%20V&#221;M&#282;R%20-%20MOBILI&#193;&#344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8.1%20slp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8.2%20V&#221;KAZ%20V&#221;M&#282;R%20-%20&#268;IST&#201;%20TER&#201;NN&#205;%20&#218;PRAVY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8.3%20V&#221;KAZ%20V&#221;M&#282;R%20-%20SADOV&#201;%20&#218;PRAV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8.4%20VV_AZS_VRCHLABI_02_2020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9%20slp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Studny%20D111%20stavebn&#237;%20&#269;&#225;st%20SP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Studny%20D141%20-%20Vodovod%20ze%20studny%20slp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Studny%20D144%20Vrty_NN_soupis_exc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3_Soupis%20prac&#237;_neocen&#283;n&#253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2%20-%20STL%20plynovod%20slp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3.1%20-%20P&#345;&#237;pojka%20spla&#353;kov&#233;%20kanalizace%20slp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3.2%20-%20Ve&#345;ejn&#225;%20spla&#353;kov&#225;%20kanalizace%20slp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4%20-%20P&#345;&#237;pojka%20jednotn&#233;%20kanalizace%20v&#269;.%20retence%20slp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5%20-%20P&#345;&#237;pojka%20vodovodu%20slp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6_NN_soupis_R_excel_tisk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107_VO_soupis_R_excel_tis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7_TR_soupis_R_excel_tisk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8.1_2%20BAZ&#201;N%20Vejsplachy%20VV%20s%20rekapitulac&#237;%20210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9%20V&#253;tah%20v&#253;kaz%20v&#253;m&#283;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10%20Interi&#233;r_-_v&#253;kaz_v&#253;m&#283;r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11%20Gastro%20v&#253;kaz%20v&#253;m&#283;r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00%20Ostatn&#237;%20a%20vedlej&#353;&#237;%20n&#225;klady%20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1.Plavecký_tobogán"/>
      <sheetName val="2. Cvičný, brouzdaliště"/>
      <sheetName val="3. Víceúčelový"/>
      <sheetName val="4. Whirlpool"/>
      <sheetName val="5. Whirlpool venkovní"/>
      <sheetName val="6.ZZT"/>
      <sheetName val="7.Fólie"/>
      <sheetName val="8.Potrubní rozvody"/>
      <sheetName val="9.Ostatní vybavení"/>
      <sheetName val="10. Sauna a lavice"/>
    </sheetNames>
    <sheetDataSet>
      <sheetData sheetId="0">
        <row r="50">
          <cell r="D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1 01 Pol"/>
      <sheetName val="SO 101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2 1 Pol"/>
      <sheetName val="SO 102 D111_2 Stavební a static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_Rozpocet"/>
    </sheetNames>
    <sheetDataSet>
      <sheetData sheetId="0">
        <row r="24">
          <cell r="G24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2 01 Pol"/>
      <sheetName val="SO 102 D141 - ZTI závlahy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UT"/>
    </sheetNames>
    <sheetDataSet>
      <sheetData sheetId="0">
        <row r="11">
          <cell r="C11">
            <v>0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/>
      <sheetData sheetId="1">
        <row r="24">
          <cell r="C24">
            <v>0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24">
          <cell r="C24">
            <v>0</v>
          </cell>
        </row>
      </sheetData>
      <sheetData sheetId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ýkaz výměr"/>
    </sheetNames>
    <sheetDataSet>
      <sheetData sheetId="0">
        <row r="34">
          <cell r="B34">
            <v>0</v>
          </cell>
        </row>
      </sheetData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4 01 Pol"/>
      <sheetName val="SO 104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5 01 Pol"/>
      <sheetName val="SO 105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ce"/>
      <sheetName val="01 - MZB"/>
      <sheetName val="02 - WHP IN"/>
      <sheetName val="03 - SWB"/>
      <sheetName val="04 - LSB"/>
      <sheetName val="05 - KPB"/>
      <sheetName val="06 - WHP OUT"/>
      <sheetName val="07 - Brodítka + Sprchy"/>
    </sheetNames>
    <sheetDataSet>
      <sheetData sheetId="0">
        <row r="22">
          <cell r="D2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6 01 Pol"/>
      <sheetName val="SO 106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</sheetNames>
    <sheetDataSet>
      <sheetData sheetId="0">
        <row r="29">
          <cell r="J29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8.1 01 Pol"/>
      <sheetName val="SO 108.1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</sheetNames>
    <sheetDataSet>
      <sheetData sheetId="0">
        <row r="74">
          <cell r="I74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</sheetNames>
    <sheetDataSet>
      <sheetData sheetId="0">
        <row r="269">
          <cell r="I269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V"/>
      <sheetName val="List2"/>
      <sheetName val="List3"/>
    </sheetNames>
    <sheetDataSet>
      <sheetData sheetId="0">
        <row r="32">
          <cell r="C32">
            <v>0</v>
          </cell>
        </row>
      </sheetData>
      <sheetData sheetId="1"/>
      <sheetData sheetId="2"/>
      <sheetData sheetId="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9 01 Pol"/>
      <sheetName val="SO 109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Studny 1 Pol"/>
      <sheetName val="SO Studny D111 stavební část S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studny 01 Pol"/>
      <sheetName val="SO Studny D141 - Vodovod ze stu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13">
          <cell r="C1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Tobogany"/>
    </sheetNames>
    <sheetDataSet>
      <sheetData sheetId="0">
        <row r="13">
          <cell r="F13">
            <v>0</v>
          </cell>
        </row>
      </sheetData>
      <sheetData sheetId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IO 102 01 Pol"/>
      <sheetName val="IO 102 - STL plynovod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IO 103.1 01 Pol"/>
      <sheetName val="IO 103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IO 103.2 01 Pol"/>
      <sheetName val="IO 103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IO 104 01 Pol"/>
      <sheetName val="IO 104 - Přípojka jednotné kana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IO 105 01 Pol"/>
      <sheetName val="IO 105 - Přípojka vodovodu slp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18">
          <cell r="C18">
            <v>0</v>
          </cell>
        </row>
      </sheetData>
      <sheetData sheetId="1"/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18">
          <cell r="C18">
            <v>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18">
          <cell r="C18">
            <v>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 Rozpočet Zlín s výkazem  (2)"/>
    </sheetNames>
    <sheetDataSet>
      <sheetData sheetId="0">
        <row r="70">
          <cell r="K7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</sheetNames>
    <sheetDataSet>
      <sheetData sheetId="0">
        <row r="15">
          <cell r="B15">
            <v>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Interiér"/>
      <sheetName val="Infosystém"/>
      <sheetName val="První vybavení"/>
    </sheetNames>
    <sheetDataSet>
      <sheetData sheetId="0">
        <row r="28">
          <cell r="E28">
            <v>0</v>
          </cell>
        </row>
      </sheetData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</sheetNames>
    <sheetDataSet>
      <sheetData sheetId="0">
        <row r="17">
          <cell r="B17">
            <v>0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0 1 Naklady"/>
      <sheetName val="SO 000 Ostatní a vedlejší nákla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97"/>
  <sheetViews>
    <sheetView tabSelected="1" zoomScaleNormal="100" workbookViewId="0"/>
  </sheetViews>
  <sheetFormatPr defaultRowHeight="12.75" x14ac:dyDescent="0.2"/>
  <cols>
    <col min="1" max="1" width="9.140625" style="4"/>
    <col min="2" max="2" width="11.42578125" style="5" customWidth="1"/>
    <col min="3" max="3" width="4.85546875" style="5" customWidth="1"/>
    <col min="4" max="4" width="2" style="5" customWidth="1"/>
    <col min="5" max="5" width="4.85546875" style="5" customWidth="1"/>
    <col min="6" max="6" width="14" style="5" customWidth="1"/>
    <col min="7" max="7" width="4.28515625" style="61" customWidth="1"/>
    <col min="8" max="8" width="8" style="61" customWidth="1"/>
    <col min="9" max="9" width="14.5703125" style="5" customWidth="1"/>
    <col min="10" max="10" width="2.5703125" style="65" customWidth="1"/>
    <col min="11" max="11" width="4.140625" style="66" customWidth="1"/>
    <col min="12" max="12" width="15.7109375" style="5" customWidth="1"/>
    <col min="13" max="13" width="9.140625" style="5"/>
    <col min="14" max="14" width="20.7109375" style="5" customWidth="1"/>
    <col min="15" max="16384" width="9.140625" style="5"/>
  </cols>
  <sheetData>
    <row r="2" spans="2:12" ht="21" x14ac:dyDescent="0.2">
      <c r="B2" s="69" t="s">
        <v>44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2:12" ht="13.5" customHeight="1" thickBo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7"/>
    </row>
    <row r="4" spans="2:12" ht="12.75" customHeight="1" x14ac:dyDescent="0.2">
      <c r="B4" s="8" t="s">
        <v>2</v>
      </c>
      <c r="C4" s="9"/>
      <c r="D4" s="9"/>
      <c r="E4" s="9"/>
      <c r="F4" s="10" t="s">
        <v>62</v>
      </c>
      <c r="G4" s="9"/>
      <c r="H4" s="9"/>
      <c r="I4" s="9"/>
      <c r="J4" s="9"/>
      <c r="K4" s="9"/>
      <c r="L4" s="11"/>
    </row>
    <row r="5" spans="2:12" ht="12.75" customHeight="1" x14ac:dyDescent="0.2">
      <c r="B5" s="12" t="s">
        <v>13</v>
      </c>
      <c r="C5" s="13"/>
      <c r="D5" s="13"/>
      <c r="E5" s="13"/>
      <c r="F5" s="13" t="s">
        <v>45</v>
      </c>
      <c r="G5" s="13"/>
      <c r="H5" s="13"/>
      <c r="I5" s="13"/>
      <c r="J5" s="13"/>
      <c r="K5" s="13"/>
      <c r="L5" s="14"/>
    </row>
    <row r="6" spans="2:12" ht="12.75" customHeight="1" x14ac:dyDescent="0.2">
      <c r="B6" s="12" t="s">
        <v>3</v>
      </c>
      <c r="C6" s="13"/>
      <c r="D6" s="13"/>
      <c r="E6" s="71" t="s">
        <v>17</v>
      </c>
      <c r="F6" s="72"/>
      <c r="G6" s="72"/>
      <c r="H6" s="72"/>
      <c r="I6" s="72"/>
      <c r="J6" s="72"/>
      <c r="K6" s="72"/>
      <c r="L6" s="73"/>
    </row>
    <row r="7" spans="2:12" x14ac:dyDescent="0.2">
      <c r="B7" s="12" t="s">
        <v>4</v>
      </c>
      <c r="C7" s="13"/>
      <c r="D7" s="13"/>
      <c r="E7" s="13" t="s">
        <v>18</v>
      </c>
      <c r="F7" s="13"/>
      <c r="G7" s="13"/>
      <c r="H7" s="13"/>
      <c r="I7" s="13"/>
      <c r="J7" s="13"/>
      <c r="K7" s="13"/>
      <c r="L7" s="14"/>
    </row>
    <row r="8" spans="2:12" x14ac:dyDescent="0.2">
      <c r="B8" s="12" t="s">
        <v>5</v>
      </c>
      <c r="C8" s="13"/>
      <c r="D8" s="13"/>
      <c r="E8" s="13" t="s">
        <v>19</v>
      </c>
      <c r="F8" s="13"/>
      <c r="G8" s="13"/>
      <c r="H8" s="13"/>
      <c r="I8" s="13"/>
      <c r="J8" s="13"/>
      <c r="K8" s="13"/>
      <c r="L8" s="14"/>
    </row>
    <row r="9" spans="2:12" x14ac:dyDescent="0.2">
      <c r="B9" s="15"/>
      <c r="C9" s="13"/>
      <c r="D9" s="13"/>
      <c r="E9" s="13" t="s">
        <v>20</v>
      </c>
      <c r="F9" s="13"/>
      <c r="G9" s="13"/>
      <c r="H9" s="13"/>
      <c r="I9" s="13"/>
      <c r="J9" s="13"/>
      <c r="K9" s="13"/>
      <c r="L9" s="14"/>
    </row>
    <row r="10" spans="2:12" x14ac:dyDescent="0.2">
      <c r="B10" s="12" t="s">
        <v>6</v>
      </c>
      <c r="C10" s="13"/>
      <c r="D10" s="13"/>
      <c r="E10" s="16" t="s">
        <v>46</v>
      </c>
      <c r="F10" s="13"/>
      <c r="G10" s="13"/>
      <c r="H10" s="13"/>
      <c r="I10" s="13"/>
      <c r="J10" s="13"/>
      <c r="K10" s="13"/>
      <c r="L10" s="14"/>
    </row>
    <row r="11" spans="2:12" ht="13.5" thickBot="1" x14ac:dyDescent="0.25">
      <c r="B11" s="17" t="s">
        <v>7</v>
      </c>
      <c r="C11" s="18"/>
      <c r="D11" s="18"/>
      <c r="E11" s="74" t="s">
        <v>122</v>
      </c>
      <c r="F11" s="75"/>
      <c r="G11" s="18" t="s">
        <v>23</v>
      </c>
      <c r="H11" s="18"/>
      <c r="I11" s="18"/>
      <c r="J11" s="18"/>
      <c r="K11" s="18"/>
      <c r="L11" s="19"/>
    </row>
    <row r="12" spans="2:12" x14ac:dyDescent="0.2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2:12" x14ac:dyDescent="0.2">
      <c r="B13" s="16"/>
      <c r="C13" s="16"/>
      <c r="D13" s="21"/>
      <c r="E13" s="16"/>
      <c r="F13" s="16"/>
      <c r="G13" s="16"/>
      <c r="H13" s="22"/>
      <c r="I13" s="16"/>
      <c r="J13" s="16"/>
      <c r="K13" s="23"/>
      <c r="L13" s="24"/>
    </row>
    <row r="14" spans="2:12" x14ac:dyDescent="0.2">
      <c r="B14" s="25" t="s">
        <v>16</v>
      </c>
      <c r="C14" s="21"/>
      <c r="D14" s="21"/>
      <c r="E14" s="16"/>
      <c r="F14" s="16"/>
      <c r="G14" s="16"/>
      <c r="H14" s="26"/>
      <c r="I14" s="16"/>
      <c r="J14" s="16"/>
      <c r="K14" s="23"/>
      <c r="L14" s="24"/>
    </row>
    <row r="15" spans="2:12" x14ac:dyDescent="0.2">
      <c r="B15" s="21"/>
      <c r="C15" s="21"/>
      <c r="D15" s="21"/>
      <c r="E15" s="16"/>
      <c r="F15" s="16"/>
      <c r="G15" s="16"/>
      <c r="H15" s="22"/>
      <c r="I15" s="16"/>
      <c r="J15" s="16"/>
      <c r="K15" s="23"/>
      <c r="L15" s="24"/>
    </row>
    <row r="16" spans="2:12" x14ac:dyDescent="0.2">
      <c r="B16" s="16" t="s">
        <v>15</v>
      </c>
      <c r="C16" s="21"/>
      <c r="D16" s="21"/>
      <c r="E16" s="16"/>
      <c r="F16" s="16"/>
      <c r="G16" s="16"/>
      <c r="H16" s="22"/>
      <c r="I16" s="16"/>
      <c r="J16" s="16"/>
      <c r="K16" s="23"/>
      <c r="L16" s="24"/>
    </row>
    <row r="17" spans="2:16" x14ac:dyDescent="0.2">
      <c r="B17" s="21"/>
      <c r="C17" s="21"/>
      <c r="D17" s="21"/>
      <c r="E17" s="16"/>
      <c r="F17" s="16"/>
      <c r="G17" s="16"/>
      <c r="H17" s="22"/>
      <c r="I17" s="16"/>
      <c r="J17" s="16"/>
      <c r="K17" s="23"/>
      <c r="L17" s="24"/>
    </row>
    <row r="18" spans="2:16" x14ac:dyDescent="0.2">
      <c r="B18" s="27" t="s">
        <v>21</v>
      </c>
      <c r="C18" s="16" t="s">
        <v>22</v>
      </c>
      <c r="D18" s="21"/>
      <c r="E18" s="16"/>
      <c r="F18" s="16"/>
      <c r="G18" s="16"/>
      <c r="H18" s="22"/>
      <c r="I18" s="16"/>
      <c r="J18" s="16"/>
      <c r="K18" s="23"/>
      <c r="L18" s="28">
        <f>[1]Rekapitulace!$D$50/1000</f>
        <v>0</v>
      </c>
    </row>
    <row r="19" spans="2:16" x14ac:dyDescent="0.2">
      <c r="B19" s="27" t="s">
        <v>24</v>
      </c>
      <c r="C19" s="16" t="s">
        <v>25</v>
      </c>
      <c r="D19" s="21"/>
      <c r="E19" s="16"/>
      <c r="F19" s="16"/>
      <c r="G19" s="16"/>
      <c r="H19" s="22"/>
      <c r="I19" s="16"/>
      <c r="J19" s="16"/>
      <c r="K19" s="23"/>
      <c r="L19" s="28">
        <f>[2]Rekapitulce!$D$22/1000</f>
        <v>0</v>
      </c>
    </row>
    <row r="20" spans="2:16" x14ac:dyDescent="0.2">
      <c r="B20" s="27" t="s">
        <v>63</v>
      </c>
      <c r="C20" s="16" t="s">
        <v>64</v>
      </c>
      <c r="D20" s="21"/>
      <c r="E20" s="16"/>
      <c r="F20" s="16"/>
      <c r="G20" s="16"/>
      <c r="H20" s="22"/>
      <c r="I20" s="16"/>
      <c r="J20" s="16"/>
      <c r="K20" s="23"/>
      <c r="L20" s="28">
        <f>[3]REKAPITULACE!$F$13/1000</f>
        <v>0</v>
      </c>
    </row>
    <row r="21" spans="2:16" x14ac:dyDescent="0.2">
      <c r="B21" s="27" t="s">
        <v>26</v>
      </c>
      <c r="C21" s="16" t="s">
        <v>27</v>
      </c>
      <c r="D21" s="21"/>
      <c r="E21" s="16"/>
      <c r="F21" s="16"/>
      <c r="G21" s="27" t="s">
        <v>112</v>
      </c>
      <c r="H21" s="27"/>
      <c r="I21" s="16"/>
      <c r="J21" s="16"/>
      <c r="K21" s="23"/>
      <c r="L21" s="29"/>
    </row>
    <row r="22" spans="2:16" x14ac:dyDescent="0.2">
      <c r="B22" s="27" t="s">
        <v>28</v>
      </c>
      <c r="C22" s="16" t="s">
        <v>29</v>
      </c>
      <c r="D22" s="21"/>
      <c r="E22" s="16"/>
      <c r="F22" s="16"/>
      <c r="G22" s="16"/>
      <c r="H22" s="22"/>
      <c r="I22" s="16"/>
      <c r="J22" s="16"/>
      <c r="K22" s="23"/>
      <c r="L22" s="28">
        <f>[4]Rekapitulace!$C$18/1000</f>
        <v>0</v>
      </c>
    </row>
    <row r="23" spans="2:16" x14ac:dyDescent="0.2">
      <c r="B23" s="27" t="s">
        <v>30</v>
      </c>
      <c r="C23" s="16" t="s">
        <v>31</v>
      </c>
      <c r="D23" s="21"/>
      <c r="E23" s="16"/>
      <c r="F23" s="16"/>
      <c r="G23" s="16"/>
      <c r="H23" s="22"/>
      <c r="I23" s="16"/>
      <c r="J23" s="16"/>
      <c r="K23" s="23"/>
      <c r="L23" s="29"/>
    </row>
    <row r="24" spans="2:16" x14ac:dyDescent="0.2">
      <c r="B24" s="22" t="s">
        <v>32</v>
      </c>
      <c r="C24" s="16"/>
      <c r="D24" s="16" t="s">
        <v>33</v>
      </c>
      <c r="E24" s="16"/>
      <c r="F24" s="16"/>
      <c r="G24" s="16"/>
      <c r="H24" s="22"/>
      <c r="I24" s="16"/>
      <c r="J24" s="16"/>
      <c r="K24" s="23"/>
      <c r="L24" s="28">
        <f>'[5]8. Rozpočet Zlín s výkazem  (2)'!$K$70/1000</f>
        <v>0</v>
      </c>
    </row>
    <row r="25" spans="2:16" x14ac:dyDescent="0.2">
      <c r="B25" s="22" t="s">
        <v>34</v>
      </c>
      <c r="C25" s="16"/>
      <c r="D25" s="16" t="s">
        <v>121</v>
      </c>
      <c r="E25" s="16"/>
      <c r="F25" s="16"/>
      <c r="G25" s="16"/>
      <c r="H25" s="22"/>
      <c r="I25" s="16"/>
      <c r="J25" s="16"/>
      <c r="K25" s="23"/>
      <c r="L25" s="29"/>
      <c r="P25" s="68"/>
    </row>
    <row r="26" spans="2:16" x14ac:dyDescent="0.2">
      <c r="B26" s="27" t="s">
        <v>35</v>
      </c>
      <c r="C26" s="16" t="s">
        <v>36</v>
      </c>
      <c r="D26" s="21"/>
      <c r="E26" s="16"/>
      <c r="F26" s="16"/>
      <c r="G26" s="16"/>
      <c r="H26" s="22"/>
      <c r="I26" s="16"/>
      <c r="J26" s="16"/>
      <c r="K26" s="23"/>
      <c r="L26" s="28">
        <f>[6]rekapitulace!$B$15/1000</f>
        <v>0</v>
      </c>
    </row>
    <row r="27" spans="2:16" x14ac:dyDescent="0.2">
      <c r="B27" s="27" t="s">
        <v>37</v>
      </c>
      <c r="C27" s="16" t="s">
        <v>38</v>
      </c>
      <c r="D27" s="21"/>
      <c r="E27" s="16"/>
      <c r="F27" s="16"/>
      <c r="G27" s="16"/>
      <c r="H27" s="22"/>
      <c r="I27" s="16"/>
      <c r="J27" s="16"/>
      <c r="K27" s="23"/>
      <c r="L27" s="28">
        <f>[7]Rekapitulace!$E$28/1000</f>
        <v>0</v>
      </c>
    </row>
    <row r="28" spans="2:16" x14ac:dyDescent="0.2">
      <c r="B28" s="27" t="s">
        <v>39</v>
      </c>
      <c r="C28" s="16" t="s">
        <v>40</v>
      </c>
      <c r="D28" s="21"/>
      <c r="E28" s="16"/>
      <c r="F28" s="16"/>
      <c r="G28" s="16"/>
      <c r="H28" s="22"/>
      <c r="I28" s="16"/>
      <c r="J28" s="16"/>
      <c r="K28" s="23"/>
      <c r="L28" s="28">
        <f>[8]rekapitulace!$B$17/1000</f>
        <v>0</v>
      </c>
    </row>
    <row r="29" spans="2:16" x14ac:dyDescent="0.2">
      <c r="B29" s="27"/>
      <c r="C29" s="16"/>
      <c r="D29" s="21"/>
      <c r="E29" s="16"/>
      <c r="F29" s="16"/>
      <c r="G29" s="13"/>
      <c r="H29" s="30"/>
      <c r="I29" s="31"/>
      <c r="J29" s="31"/>
      <c r="K29" s="32"/>
      <c r="L29" s="33"/>
    </row>
    <row r="30" spans="2:16" x14ac:dyDescent="0.2">
      <c r="B30" s="27"/>
      <c r="C30" s="16"/>
      <c r="D30" s="21"/>
      <c r="E30" s="16"/>
      <c r="F30" s="16"/>
      <c r="G30" s="16"/>
      <c r="H30" s="16" t="s">
        <v>41</v>
      </c>
      <c r="I30" s="16"/>
      <c r="J30" s="16"/>
      <c r="K30" s="23"/>
      <c r="L30" s="1">
        <f>SUM(L18:L29)</f>
        <v>0</v>
      </c>
    </row>
    <row r="31" spans="2:16" x14ac:dyDescent="0.2">
      <c r="B31" s="27"/>
      <c r="C31" s="16"/>
      <c r="D31" s="21"/>
      <c r="E31" s="16"/>
      <c r="F31" s="16"/>
      <c r="G31" s="16"/>
      <c r="H31" s="22"/>
      <c r="I31" s="16"/>
      <c r="J31" s="16"/>
      <c r="K31" s="23"/>
      <c r="L31" s="24"/>
    </row>
    <row r="32" spans="2:16" x14ac:dyDescent="0.2">
      <c r="B32" s="16" t="s">
        <v>1</v>
      </c>
      <c r="C32" s="21"/>
      <c r="D32" s="21"/>
      <c r="E32" s="16"/>
      <c r="F32" s="16"/>
      <c r="G32" s="16"/>
      <c r="H32" s="22"/>
      <c r="I32" s="16"/>
      <c r="J32" s="16"/>
      <c r="K32" s="23"/>
      <c r="L32" s="24"/>
    </row>
    <row r="33" spans="2:12" x14ac:dyDescent="0.2">
      <c r="B33" s="16"/>
      <c r="C33" s="21"/>
      <c r="D33" s="21"/>
      <c r="E33" s="16"/>
      <c r="F33" s="16"/>
      <c r="G33" s="16"/>
      <c r="H33" s="22"/>
      <c r="I33" s="16"/>
      <c r="J33" s="16"/>
      <c r="K33" s="23"/>
      <c r="L33" s="24"/>
    </row>
    <row r="34" spans="2:12" x14ac:dyDescent="0.2">
      <c r="B34" s="27" t="s">
        <v>115</v>
      </c>
      <c r="C34" s="27" t="s">
        <v>50</v>
      </c>
      <c r="D34" s="21"/>
      <c r="E34" s="16"/>
      <c r="F34" s="16"/>
      <c r="G34" s="16"/>
      <c r="H34" s="22"/>
      <c r="I34" s="16"/>
      <c r="J34" s="16"/>
      <c r="K34" s="23"/>
      <c r="L34" s="28">
        <f>[9]!ZakladDPHZakl/1000</f>
        <v>0</v>
      </c>
    </row>
    <row r="35" spans="2:12" x14ac:dyDescent="0.2">
      <c r="B35" s="27" t="s">
        <v>69</v>
      </c>
      <c r="C35" s="16" t="s">
        <v>70</v>
      </c>
      <c r="D35" s="21"/>
      <c r="E35" s="16"/>
      <c r="F35" s="16"/>
      <c r="G35" s="16"/>
      <c r="H35" s="22"/>
      <c r="I35" s="16"/>
      <c r="J35" s="16"/>
      <c r="K35" s="23"/>
      <c r="L35" s="28">
        <f>[10]!ZakladDPHZakl/1000</f>
        <v>0</v>
      </c>
    </row>
    <row r="36" spans="2:12" x14ac:dyDescent="0.2">
      <c r="B36" s="27" t="s">
        <v>42</v>
      </c>
      <c r="C36" s="16" t="s">
        <v>71</v>
      </c>
      <c r="D36" s="21"/>
      <c r="E36" s="16"/>
      <c r="F36" s="16"/>
      <c r="G36" s="16"/>
      <c r="H36" s="22"/>
      <c r="I36" s="16"/>
      <c r="J36" s="16"/>
      <c r="K36" s="23"/>
      <c r="L36" s="24"/>
    </row>
    <row r="37" spans="2:12" x14ac:dyDescent="0.2">
      <c r="B37" s="22" t="s">
        <v>48</v>
      </c>
      <c r="C37" s="27" t="s">
        <v>49</v>
      </c>
      <c r="D37" s="16"/>
      <c r="E37" s="16"/>
      <c r="F37" s="16"/>
      <c r="G37" s="16"/>
      <c r="H37" s="22"/>
      <c r="I37" s="16"/>
      <c r="J37" s="16"/>
      <c r="K37" s="23"/>
      <c r="L37" s="28">
        <f>[11]!ZakladDPHZakl/1000</f>
        <v>0</v>
      </c>
    </row>
    <row r="38" spans="2:12" x14ac:dyDescent="0.2">
      <c r="B38" s="22" t="s">
        <v>51</v>
      </c>
      <c r="C38" s="27" t="s">
        <v>52</v>
      </c>
      <c r="D38" s="16"/>
      <c r="E38" s="16"/>
      <c r="F38" s="16"/>
      <c r="G38" s="16"/>
      <c r="H38" s="34" t="s">
        <v>53</v>
      </c>
      <c r="I38" s="23"/>
      <c r="J38" s="16"/>
      <c r="K38" s="23"/>
      <c r="L38" s="35"/>
    </row>
    <row r="39" spans="2:12" x14ac:dyDescent="0.2">
      <c r="B39" s="22" t="s">
        <v>54</v>
      </c>
      <c r="C39" s="27" t="s">
        <v>55</v>
      </c>
      <c r="D39" s="16"/>
      <c r="E39" s="16"/>
      <c r="F39" s="16"/>
      <c r="G39" s="16"/>
      <c r="H39" s="22"/>
      <c r="I39" s="23"/>
      <c r="J39" s="16"/>
      <c r="K39" s="23"/>
      <c r="L39" s="35"/>
    </row>
    <row r="40" spans="2:12" x14ac:dyDescent="0.2">
      <c r="B40" s="22" t="s">
        <v>56</v>
      </c>
      <c r="C40" s="27" t="s">
        <v>57</v>
      </c>
      <c r="D40" s="16"/>
      <c r="E40" s="16"/>
      <c r="F40" s="16"/>
      <c r="G40" s="16"/>
      <c r="H40" s="22"/>
      <c r="I40" s="23"/>
      <c r="J40" s="16"/>
      <c r="K40" s="23"/>
      <c r="L40" s="28">
        <f>[12]ZT_Rozpocet!$G$24/1000</f>
        <v>0</v>
      </c>
    </row>
    <row r="41" spans="2:12" x14ac:dyDescent="0.2">
      <c r="B41" s="22" t="s">
        <v>56</v>
      </c>
      <c r="C41" s="27" t="s">
        <v>119</v>
      </c>
      <c r="D41" s="16"/>
      <c r="E41" s="16"/>
      <c r="F41" s="16"/>
      <c r="G41" s="16"/>
      <c r="H41" s="22"/>
      <c r="I41" s="23"/>
      <c r="J41" s="16"/>
      <c r="K41" s="23"/>
      <c r="L41" s="28">
        <f>[13]!ZakladDPHZakl/1000</f>
        <v>0</v>
      </c>
    </row>
    <row r="42" spans="2:12" x14ac:dyDescent="0.2">
      <c r="B42" s="22" t="s">
        <v>65</v>
      </c>
      <c r="C42" s="27" t="s">
        <v>66</v>
      </c>
      <c r="D42" s="16"/>
      <c r="E42" s="16"/>
      <c r="F42" s="16"/>
      <c r="G42" s="16"/>
      <c r="H42" s="22"/>
      <c r="I42" s="23"/>
      <c r="J42" s="16"/>
      <c r="K42" s="23"/>
      <c r="L42" s="28">
        <f>[14]Rekapitulace!$C$11/1000</f>
        <v>0</v>
      </c>
    </row>
    <row r="43" spans="2:12" x14ac:dyDescent="0.2">
      <c r="B43" s="22" t="s">
        <v>58</v>
      </c>
      <c r="C43" s="27" t="s">
        <v>67</v>
      </c>
      <c r="D43" s="16"/>
      <c r="E43" s="16"/>
      <c r="F43" s="16"/>
      <c r="G43" s="16"/>
      <c r="H43" s="22"/>
      <c r="I43" s="23"/>
      <c r="J43" s="16"/>
      <c r="K43" s="23"/>
      <c r="L43" s="28">
        <f>[15]Rekapitulace!$C$24/1000</f>
        <v>0</v>
      </c>
    </row>
    <row r="44" spans="2:12" x14ac:dyDescent="0.2">
      <c r="B44" s="22" t="s">
        <v>59</v>
      </c>
      <c r="C44" s="27" t="s">
        <v>68</v>
      </c>
      <c r="D44" s="16"/>
      <c r="E44" s="16"/>
      <c r="F44" s="16"/>
      <c r="G44" s="16"/>
      <c r="H44" s="22"/>
      <c r="I44" s="23"/>
      <c r="J44" s="16"/>
      <c r="K44" s="23"/>
      <c r="L44" s="28">
        <f>[16]Rekapitulace!$C$24/1000</f>
        <v>0</v>
      </c>
    </row>
    <row r="45" spans="2:12" x14ac:dyDescent="0.2">
      <c r="B45" s="22" t="s">
        <v>60</v>
      </c>
      <c r="C45" s="27" t="s">
        <v>61</v>
      </c>
      <c r="D45" s="16"/>
      <c r="E45" s="16"/>
      <c r="F45" s="16"/>
      <c r="G45" s="16"/>
      <c r="H45" s="22"/>
      <c r="I45" s="23"/>
      <c r="J45" s="16"/>
      <c r="K45" s="23"/>
      <c r="L45" s="28">
        <f>[17]Titul!$B$34/1000</f>
        <v>0</v>
      </c>
    </row>
    <row r="46" spans="2:12" x14ac:dyDescent="0.2">
      <c r="B46" s="27" t="s">
        <v>72</v>
      </c>
      <c r="C46" s="16" t="s">
        <v>73</v>
      </c>
      <c r="D46" s="21"/>
      <c r="E46" s="16"/>
      <c r="F46" s="16"/>
      <c r="G46" s="16"/>
      <c r="H46" s="22"/>
      <c r="I46" s="23"/>
      <c r="J46" s="16"/>
      <c r="K46" s="23"/>
      <c r="L46" s="28">
        <f>[18]!ZakladDPHZakl/1000</f>
        <v>0</v>
      </c>
    </row>
    <row r="47" spans="2:12" x14ac:dyDescent="0.2">
      <c r="B47" s="27" t="s">
        <v>74</v>
      </c>
      <c r="C47" s="16" t="s">
        <v>86</v>
      </c>
      <c r="D47" s="21"/>
      <c r="E47" s="16"/>
      <c r="F47" s="16"/>
      <c r="G47" s="16"/>
      <c r="H47" s="22"/>
      <c r="I47" s="23"/>
      <c r="J47" s="16"/>
      <c r="K47" s="23"/>
      <c r="L47" s="28">
        <f>[19]!ZakladDPHZakl/1000</f>
        <v>0</v>
      </c>
    </row>
    <row r="48" spans="2:12" x14ac:dyDescent="0.2">
      <c r="B48" s="27" t="s">
        <v>75</v>
      </c>
      <c r="C48" s="16" t="s">
        <v>87</v>
      </c>
      <c r="D48" s="21"/>
      <c r="E48" s="16"/>
      <c r="F48" s="16"/>
      <c r="G48" s="16"/>
      <c r="H48" s="22"/>
      <c r="I48" s="23"/>
      <c r="J48" s="16"/>
      <c r="K48" s="23"/>
      <c r="L48" s="28">
        <f>[20]!ZakladDPHZakl/1000</f>
        <v>0</v>
      </c>
    </row>
    <row r="49" spans="2:12" x14ac:dyDescent="0.2">
      <c r="B49" s="27" t="s">
        <v>76</v>
      </c>
      <c r="C49" s="16" t="s">
        <v>88</v>
      </c>
      <c r="D49" s="21"/>
      <c r="E49" s="16"/>
      <c r="F49" s="16"/>
      <c r="G49" s="16"/>
      <c r="H49" s="22"/>
      <c r="I49" s="23"/>
      <c r="J49" s="16"/>
      <c r="K49" s="23"/>
      <c r="L49" s="35"/>
    </row>
    <row r="50" spans="2:12" x14ac:dyDescent="0.2">
      <c r="B50" s="22" t="s">
        <v>77</v>
      </c>
      <c r="C50" s="16"/>
      <c r="D50" s="16" t="s">
        <v>89</v>
      </c>
      <c r="E50" s="16"/>
      <c r="F50" s="16"/>
      <c r="G50" s="16"/>
      <c r="H50" s="22"/>
      <c r="I50" s="23"/>
      <c r="J50" s="16"/>
      <c r="K50" s="23"/>
      <c r="L50" s="28">
        <f>[21]Rozpočet!$J$29/1000</f>
        <v>0</v>
      </c>
    </row>
    <row r="51" spans="2:12" x14ac:dyDescent="0.2">
      <c r="B51" s="22" t="s">
        <v>78</v>
      </c>
      <c r="C51" s="16"/>
      <c r="D51" s="16" t="s">
        <v>113</v>
      </c>
      <c r="E51" s="16"/>
      <c r="F51" s="16"/>
      <c r="G51" s="16"/>
      <c r="H51" s="22"/>
      <c r="I51" s="23"/>
      <c r="J51" s="16"/>
      <c r="K51" s="23"/>
      <c r="L51" s="35"/>
    </row>
    <row r="52" spans="2:12" x14ac:dyDescent="0.2">
      <c r="B52" s="27" t="s">
        <v>79</v>
      </c>
      <c r="C52" s="16" t="s">
        <v>90</v>
      </c>
      <c r="D52" s="21"/>
      <c r="E52" s="16"/>
      <c r="F52" s="16"/>
      <c r="G52" s="16"/>
      <c r="H52" s="22"/>
      <c r="I52" s="23"/>
      <c r="J52" s="16"/>
      <c r="K52" s="23"/>
      <c r="L52" s="35"/>
    </row>
    <row r="53" spans="2:12" x14ac:dyDescent="0.2">
      <c r="B53" s="22" t="s">
        <v>32</v>
      </c>
      <c r="C53" s="16"/>
      <c r="D53" s="16" t="s">
        <v>91</v>
      </c>
      <c r="E53" s="16"/>
      <c r="F53" s="16"/>
      <c r="G53" s="16"/>
      <c r="H53" s="22"/>
      <c r="I53" s="23"/>
      <c r="J53" s="16"/>
      <c r="K53" s="23"/>
      <c r="L53" s="28">
        <f>[22]!ZakladDPHZakl/1000</f>
        <v>0</v>
      </c>
    </row>
    <row r="54" spans="2:12" x14ac:dyDescent="0.2">
      <c r="B54" s="22" t="s">
        <v>34</v>
      </c>
      <c r="C54" s="16"/>
      <c r="D54" s="16" t="s">
        <v>92</v>
      </c>
      <c r="E54" s="16"/>
      <c r="F54" s="16"/>
      <c r="G54" s="16"/>
      <c r="H54" s="22"/>
      <c r="I54" s="23"/>
      <c r="J54" s="16"/>
      <c r="K54" s="23"/>
      <c r="L54" s="28">
        <f>[23]Rozpočet!$I$74/1000</f>
        <v>0</v>
      </c>
    </row>
    <row r="55" spans="2:12" x14ac:dyDescent="0.2">
      <c r="B55" s="22" t="s">
        <v>80</v>
      </c>
      <c r="C55" s="16"/>
      <c r="D55" s="16" t="s">
        <v>93</v>
      </c>
      <c r="E55" s="16"/>
      <c r="F55" s="16"/>
      <c r="G55" s="16"/>
      <c r="H55" s="22"/>
      <c r="I55" s="23"/>
      <c r="J55" s="16"/>
      <c r="K55" s="23"/>
      <c r="L55" s="28">
        <f>[24]Rozpočet!$I$269/1000</f>
        <v>0</v>
      </c>
    </row>
    <row r="56" spans="2:12" x14ac:dyDescent="0.2">
      <c r="B56" s="22" t="s">
        <v>81</v>
      </c>
      <c r="C56" s="16"/>
      <c r="D56" s="16" t="s">
        <v>94</v>
      </c>
      <c r="E56" s="16"/>
      <c r="F56" s="16"/>
      <c r="G56" s="16"/>
      <c r="H56" s="22"/>
      <c r="I56" s="23"/>
      <c r="J56" s="16"/>
      <c r="K56" s="23"/>
      <c r="L56" s="28">
        <f>[25]Rekapitulace!$C$32/1000</f>
        <v>0</v>
      </c>
    </row>
    <row r="57" spans="2:12" x14ac:dyDescent="0.2">
      <c r="B57" s="27" t="s">
        <v>95</v>
      </c>
      <c r="C57" s="16" t="s">
        <v>96</v>
      </c>
      <c r="D57" s="16"/>
      <c r="E57" s="16"/>
      <c r="F57" s="16"/>
      <c r="G57" s="16"/>
      <c r="H57" s="22"/>
      <c r="I57" s="23"/>
      <c r="J57" s="16"/>
      <c r="K57" s="23"/>
      <c r="L57" s="28">
        <f>[26]!ZakladDPHZakl/1000</f>
        <v>0</v>
      </c>
    </row>
    <row r="58" spans="2:12" x14ac:dyDescent="0.2">
      <c r="B58" s="27" t="s">
        <v>116</v>
      </c>
      <c r="C58" s="16" t="s">
        <v>118</v>
      </c>
      <c r="D58" s="16"/>
      <c r="E58" s="16"/>
      <c r="F58" s="16"/>
      <c r="G58" s="16"/>
      <c r="H58" s="22"/>
      <c r="I58" s="23"/>
      <c r="J58" s="16"/>
      <c r="K58" s="23"/>
      <c r="L58" s="35"/>
    </row>
    <row r="59" spans="2:12" x14ac:dyDescent="0.2">
      <c r="B59" s="22" t="s">
        <v>48</v>
      </c>
      <c r="C59" s="27" t="s">
        <v>49</v>
      </c>
      <c r="D59" s="16"/>
      <c r="E59" s="16"/>
      <c r="F59" s="16"/>
      <c r="G59" s="16"/>
      <c r="H59" s="22"/>
      <c r="I59" s="16"/>
      <c r="J59" s="16"/>
      <c r="K59" s="23"/>
      <c r="L59" s="28">
        <f>[27]!ZakladDPHZakl/1000</f>
        <v>0</v>
      </c>
    </row>
    <row r="60" spans="2:12" x14ac:dyDescent="0.2">
      <c r="B60" s="22" t="s">
        <v>56</v>
      </c>
      <c r="C60" s="27" t="s">
        <v>114</v>
      </c>
      <c r="D60" s="16"/>
      <c r="E60" s="16"/>
      <c r="F60" s="16"/>
      <c r="G60" s="16"/>
      <c r="H60" s="22"/>
      <c r="I60" s="23"/>
      <c r="J60" s="16"/>
      <c r="K60" s="23"/>
      <c r="L60" s="28">
        <f>[28]!ZakladDPHZakl/1000</f>
        <v>0</v>
      </c>
    </row>
    <row r="61" spans="2:12" x14ac:dyDescent="0.2">
      <c r="B61" s="22" t="s">
        <v>59</v>
      </c>
      <c r="C61" s="27" t="s">
        <v>117</v>
      </c>
      <c r="D61" s="16"/>
      <c r="E61" s="16"/>
      <c r="F61" s="16"/>
      <c r="G61" s="16"/>
      <c r="H61" s="22"/>
      <c r="I61" s="23"/>
      <c r="J61" s="16"/>
      <c r="K61" s="23"/>
      <c r="L61" s="28">
        <f>[29]Rekapitulace!$C$13/1000</f>
        <v>0</v>
      </c>
    </row>
    <row r="62" spans="2:12" x14ac:dyDescent="0.2">
      <c r="B62" s="27"/>
      <c r="C62" s="16"/>
      <c r="D62" s="16"/>
      <c r="E62" s="16"/>
      <c r="F62" s="16"/>
      <c r="G62" s="16"/>
      <c r="H62" s="22"/>
      <c r="I62" s="16"/>
      <c r="J62" s="16"/>
      <c r="K62" s="23"/>
      <c r="L62" s="24"/>
    </row>
    <row r="63" spans="2:12" x14ac:dyDescent="0.2">
      <c r="B63" s="27"/>
      <c r="C63" s="16"/>
      <c r="D63" s="16"/>
      <c r="E63" s="16"/>
      <c r="F63" s="16"/>
      <c r="G63" s="16"/>
      <c r="H63" s="36" t="s">
        <v>43</v>
      </c>
      <c r="I63" s="36"/>
      <c r="J63" s="36"/>
      <c r="K63" s="37"/>
      <c r="L63" s="2">
        <f>SUM(L34:L62)</f>
        <v>0</v>
      </c>
    </row>
    <row r="64" spans="2:12" x14ac:dyDescent="0.2">
      <c r="B64" s="27"/>
      <c r="C64" s="16"/>
      <c r="D64" s="16"/>
      <c r="E64" s="16"/>
      <c r="F64" s="16"/>
      <c r="G64" s="16"/>
      <c r="H64" s="13"/>
      <c r="I64" s="13"/>
      <c r="J64" s="13"/>
      <c r="K64" s="38"/>
      <c r="L64" s="3"/>
    </row>
    <row r="65" spans="2:12" x14ac:dyDescent="0.2">
      <c r="B65" s="16" t="s">
        <v>83</v>
      </c>
      <c r="C65" s="16"/>
      <c r="D65" s="16"/>
      <c r="E65" s="16"/>
      <c r="F65" s="16"/>
      <c r="G65" s="16"/>
      <c r="H65" s="13"/>
      <c r="I65" s="13"/>
      <c r="J65" s="13"/>
      <c r="K65" s="38"/>
      <c r="L65" s="3"/>
    </row>
    <row r="66" spans="2:12" x14ac:dyDescent="0.2">
      <c r="B66" s="27"/>
      <c r="C66" s="16"/>
      <c r="D66" s="16"/>
      <c r="E66" s="16"/>
      <c r="F66" s="16"/>
      <c r="G66" s="16"/>
      <c r="H66" s="13"/>
      <c r="I66" s="13"/>
      <c r="J66" s="13"/>
      <c r="K66" s="38"/>
      <c r="L66" s="3"/>
    </row>
    <row r="67" spans="2:12" x14ac:dyDescent="0.2">
      <c r="B67" s="27" t="s">
        <v>85</v>
      </c>
      <c r="C67" s="16" t="s">
        <v>104</v>
      </c>
      <c r="D67" s="21"/>
      <c r="E67" s="16"/>
      <c r="F67" s="16"/>
      <c r="G67" s="16"/>
      <c r="H67" s="22"/>
      <c r="I67" s="23"/>
      <c r="J67" s="16"/>
      <c r="K67" s="23"/>
      <c r="L67" s="3"/>
    </row>
    <row r="68" spans="2:12" x14ac:dyDescent="0.2">
      <c r="B68" s="27" t="s">
        <v>97</v>
      </c>
      <c r="C68" s="16" t="s">
        <v>105</v>
      </c>
      <c r="D68" s="21"/>
      <c r="E68" s="16"/>
      <c r="F68" s="16"/>
      <c r="G68" s="16"/>
      <c r="H68" s="22"/>
      <c r="I68" s="23"/>
      <c r="J68" s="16"/>
      <c r="K68" s="23"/>
      <c r="L68" s="28">
        <f>[30]!ZakladDPHZakl/1000</f>
        <v>0</v>
      </c>
    </row>
    <row r="69" spans="2:12" x14ac:dyDescent="0.2">
      <c r="B69" s="27" t="s">
        <v>98</v>
      </c>
      <c r="C69" s="16" t="s">
        <v>106</v>
      </c>
      <c r="D69" s="21"/>
      <c r="E69" s="16"/>
      <c r="F69" s="16"/>
      <c r="G69" s="16"/>
      <c r="H69" s="22"/>
      <c r="I69" s="23"/>
      <c r="J69" s="16"/>
      <c r="K69" s="23"/>
      <c r="L69" s="28">
        <f>[31]!ZakladDPHZakl/1000</f>
        <v>0</v>
      </c>
    </row>
    <row r="70" spans="2:12" x14ac:dyDescent="0.2">
      <c r="B70" s="27" t="s">
        <v>99</v>
      </c>
      <c r="C70" s="16" t="s">
        <v>107</v>
      </c>
      <c r="D70" s="21"/>
      <c r="E70" s="16"/>
      <c r="F70" s="16"/>
      <c r="G70" s="16"/>
      <c r="H70" s="22"/>
      <c r="I70" s="23"/>
      <c r="J70" s="16"/>
      <c r="K70" s="23"/>
      <c r="L70" s="28">
        <f>[32]!ZakladDPHZakl/1000</f>
        <v>0</v>
      </c>
    </row>
    <row r="71" spans="2:12" x14ac:dyDescent="0.2">
      <c r="B71" s="27" t="s">
        <v>100</v>
      </c>
      <c r="C71" s="16" t="s">
        <v>108</v>
      </c>
      <c r="D71" s="21"/>
      <c r="E71" s="16"/>
      <c r="F71" s="16"/>
      <c r="G71" s="16"/>
      <c r="H71" s="22"/>
      <c r="I71" s="23"/>
      <c r="J71" s="16"/>
      <c r="K71" s="23"/>
      <c r="L71" s="28">
        <f>[33]!ZakladDPHZakl/1000</f>
        <v>0</v>
      </c>
    </row>
    <row r="72" spans="2:12" x14ac:dyDescent="0.2">
      <c r="B72" s="27" t="s">
        <v>101</v>
      </c>
      <c r="C72" s="16" t="s">
        <v>109</v>
      </c>
      <c r="D72" s="21"/>
      <c r="E72" s="16"/>
      <c r="F72" s="16"/>
      <c r="G72" s="16"/>
      <c r="H72" s="22"/>
      <c r="I72" s="23"/>
      <c r="J72" s="16"/>
      <c r="K72" s="23"/>
      <c r="L72" s="28">
        <f>[34]!ZakladDPHZakl/1000</f>
        <v>0</v>
      </c>
    </row>
    <row r="73" spans="2:12" x14ac:dyDescent="0.2">
      <c r="B73" s="27" t="s">
        <v>102</v>
      </c>
      <c r="C73" s="16" t="s">
        <v>110</v>
      </c>
      <c r="D73" s="21"/>
      <c r="E73" s="16"/>
      <c r="F73" s="16"/>
      <c r="G73" s="16"/>
      <c r="H73" s="22"/>
      <c r="I73" s="23"/>
      <c r="J73" s="16"/>
      <c r="K73" s="23"/>
      <c r="L73" s="28">
        <f>[35]Rekapitulace!$C$18/1000</f>
        <v>0</v>
      </c>
    </row>
    <row r="74" spans="2:12" ht="25.5" customHeight="1" x14ac:dyDescent="0.2">
      <c r="B74" s="27" t="s">
        <v>103</v>
      </c>
      <c r="C74" s="76" t="s">
        <v>111</v>
      </c>
      <c r="D74" s="77"/>
      <c r="E74" s="77"/>
      <c r="F74" s="77"/>
      <c r="G74" s="77"/>
      <c r="H74" s="77"/>
      <c r="I74" s="77"/>
      <c r="J74" s="16"/>
      <c r="K74" s="23"/>
      <c r="L74" s="28">
        <f>[36]Rekapitulace!$C$18/1000</f>
        <v>0</v>
      </c>
    </row>
    <row r="75" spans="2:12" x14ac:dyDescent="0.2">
      <c r="B75" s="27"/>
      <c r="C75" s="16"/>
      <c r="D75" s="16"/>
      <c r="E75" s="16"/>
      <c r="F75" s="16"/>
      <c r="G75" s="16"/>
      <c r="H75" s="13"/>
      <c r="I75" s="13"/>
      <c r="J75" s="13"/>
      <c r="K75" s="38"/>
      <c r="L75" s="3"/>
    </row>
    <row r="76" spans="2:12" x14ac:dyDescent="0.2">
      <c r="B76" s="27"/>
      <c r="C76" s="16"/>
      <c r="D76" s="16"/>
      <c r="E76" s="16"/>
      <c r="F76" s="16"/>
      <c r="G76" s="16"/>
      <c r="H76" s="36" t="s">
        <v>84</v>
      </c>
      <c r="I76" s="36"/>
      <c r="J76" s="36"/>
      <c r="K76" s="37"/>
      <c r="L76" s="2">
        <f>SUM(L67:L75)</f>
        <v>0</v>
      </c>
    </row>
    <row r="77" spans="2:12" x14ac:dyDescent="0.2">
      <c r="B77" s="16"/>
      <c r="C77" s="16"/>
      <c r="D77" s="16"/>
      <c r="E77" s="13"/>
      <c r="F77" s="13"/>
      <c r="G77" s="13"/>
      <c r="H77" s="39"/>
      <c r="I77" s="13"/>
      <c r="J77" s="13"/>
      <c r="K77" s="38"/>
      <c r="L77" s="40"/>
    </row>
    <row r="78" spans="2:12" x14ac:dyDescent="0.2">
      <c r="B78" s="41"/>
      <c r="C78" s="41"/>
      <c r="D78" s="41"/>
      <c r="E78" s="42" t="s">
        <v>82</v>
      </c>
      <c r="F78" s="41"/>
      <c r="G78" s="41"/>
      <c r="H78" s="41"/>
      <c r="I78" s="41"/>
      <c r="J78" s="41"/>
      <c r="K78" s="37"/>
      <c r="L78" s="43">
        <f>SUM(L30,L63,L76)</f>
        <v>0</v>
      </c>
    </row>
    <row r="79" spans="2:12" x14ac:dyDescent="0.2">
      <c r="B79" s="16"/>
      <c r="C79" s="16"/>
      <c r="D79" s="16"/>
      <c r="E79" s="16"/>
      <c r="F79" s="16"/>
      <c r="G79" s="26"/>
      <c r="H79" s="26"/>
      <c r="I79" s="16"/>
      <c r="J79" s="23"/>
      <c r="K79" s="24"/>
      <c r="L79" s="44"/>
    </row>
    <row r="80" spans="2:12" x14ac:dyDescent="0.2">
      <c r="B80" s="45"/>
      <c r="C80" s="45"/>
      <c r="D80" s="45"/>
      <c r="E80" s="46"/>
      <c r="F80" s="45"/>
      <c r="G80" s="45"/>
      <c r="H80" s="45"/>
      <c r="I80" s="45"/>
      <c r="J80" s="45"/>
      <c r="K80" s="38"/>
      <c r="L80" s="47"/>
    </row>
    <row r="81" spans="2:14" x14ac:dyDescent="0.2">
      <c r="B81" s="25" t="s">
        <v>8</v>
      </c>
      <c r="C81" s="16"/>
      <c r="D81" s="16"/>
      <c r="E81" s="16"/>
      <c r="F81" s="16"/>
      <c r="G81" s="16"/>
      <c r="H81" s="26"/>
      <c r="I81" s="16"/>
      <c r="J81" s="16"/>
      <c r="K81" s="23"/>
      <c r="L81" s="47"/>
    </row>
    <row r="82" spans="2:14" x14ac:dyDescent="0.2">
      <c r="B82" s="25"/>
      <c r="C82" s="16"/>
      <c r="D82" s="16"/>
      <c r="E82" s="16"/>
      <c r="F82" s="16"/>
      <c r="G82" s="16"/>
      <c r="H82" s="26"/>
      <c r="I82" s="16"/>
      <c r="J82" s="16"/>
      <c r="K82" s="23"/>
      <c r="L82" s="47"/>
    </row>
    <row r="83" spans="2:14" x14ac:dyDescent="0.2">
      <c r="B83" s="16" t="s">
        <v>14</v>
      </c>
      <c r="C83" s="16"/>
      <c r="D83" s="16"/>
      <c r="E83" s="16"/>
      <c r="F83" s="48">
        <v>0</v>
      </c>
      <c r="G83" s="26" t="s">
        <v>0</v>
      </c>
      <c r="H83" s="49">
        <v>0.15</v>
      </c>
      <c r="I83" s="50"/>
      <c r="J83" s="50"/>
      <c r="K83" s="23"/>
      <c r="L83" s="1">
        <f>ROUND(F83*H83,1)</f>
        <v>0</v>
      </c>
    </row>
    <row r="84" spans="2:14" x14ac:dyDescent="0.2">
      <c r="B84" s="16" t="s">
        <v>10</v>
      </c>
      <c r="C84" s="16"/>
      <c r="D84" s="16"/>
      <c r="E84" s="16"/>
      <c r="F84" s="48">
        <f>L78</f>
        <v>0</v>
      </c>
      <c r="G84" s="26" t="s">
        <v>0</v>
      </c>
      <c r="H84" s="49">
        <v>0.21</v>
      </c>
      <c r="I84" s="50"/>
      <c r="J84" s="50"/>
      <c r="K84" s="23"/>
      <c r="L84" s="1">
        <f>ROUND(F84*H84,1)</f>
        <v>0</v>
      </c>
    </row>
    <row r="85" spans="2:14" x14ac:dyDescent="0.2">
      <c r="B85" s="16"/>
      <c r="C85" s="16"/>
      <c r="D85" s="16"/>
      <c r="E85" s="16"/>
      <c r="F85" s="51"/>
      <c r="G85" s="26"/>
      <c r="H85" s="49"/>
      <c r="I85" s="50"/>
      <c r="J85" s="50"/>
      <c r="K85" s="23"/>
      <c r="L85" s="52"/>
    </row>
    <row r="86" spans="2:14" x14ac:dyDescent="0.2">
      <c r="B86" s="42"/>
      <c r="C86" s="42"/>
      <c r="D86" s="42"/>
      <c r="E86" s="42" t="s">
        <v>9</v>
      </c>
      <c r="F86" s="42"/>
      <c r="G86" s="42"/>
      <c r="H86" s="42"/>
      <c r="I86" s="42"/>
      <c r="J86" s="42"/>
      <c r="K86" s="53"/>
      <c r="L86" s="43">
        <f>SUM(L83:L85)</f>
        <v>0</v>
      </c>
    </row>
    <row r="87" spans="2:14" x14ac:dyDescent="0.2">
      <c r="B87" s="54"/>
      <c r="C87" s="54"/>
      <c r="D87" s="54"/>
      <c r="E87" s="54"/>
      <c r="F87" s="54"/>
      <c r="G87" s="54"/>
      <c r="H87" s="54"/>
      <c r="I87" s="54"/>
      <c r="J87" s="54"/>
      <c r="K87" s="55"/>
      <c r="L87" s="56"/>
    </row>
    <row r="88" spans="2:14" ht="13.5" thickBot="1" x14ac:dyDescent="0.25">
      <c r="B88" s="54"/>
      <c r="C88" s="54"/>
      <c r="D88" s="54"/>
      <c r="E88" s="54"/>
      <c r="F88" s="54"/>
      <c r="G88" s="54"/>
      <c r="H88" s="54"/>
      <c r="I88" s="54"/>
      <c r="J88" s="54"/>
      <c r="K88" s="55"/>
      <c r="L88" s="56"/>
    </row>
    <row r="89" spans="2:14" ht="14.25" thickTop="1" thickBot="1" x14ac:dyDescent="0.25">
      <c r="B89" s="57"/>
      <c r="C89" s="57"/>
      <c r="D89" s="57"/>
      <c r="E89" s="57" t="s">
        <v>11</v>
      </c>
      <c r="F89" s="57"/>
      <c r="G89" s="57"/>
      <c r="H89" s="57"/>
      <c r="I89" s="57"/>
      <c r="J89" s="57"/>
      <c r="K89" s="58"/>
      <c r="L89" s="59">
        <f>L78</f>
        <v>0</v>
      </c>
      <c r="N89" s="60"/>
    </row>
    <row r="90" spans="2:14" ht="14.25" thickTop="1" thickBot="1" x14ac:dyDescent="0.25">
      <c r="B90" s="46"/>
      <c r="C90" s="46"/>
      <c r="D90" s="46"/>
      <c r="E90" s="46" t="s">
        <v>12</v>
      </c>
      <c r="F90" s="46"/>
      <c r="G90" s="46"/>
      <c r="H90" s="46"/>
      <c r="I90" s="46"/>
      <c r="J90" s="46"/>
      <c r="K90" s="55"/>
      <c r="L90" s="59">
        <f>SUM(L78,L86)</f>
        <v>0</v>
      </c>
    </row>
    <row r="91" spans="2:14" ht="13.5" thickTop="1" x14ac:dyDescent="0.2">
      <c r="B91" s="13"/>
      <c r="C91" s="13"/>
      <c r="D91" s="13"/>
      <c r="E91" s="13"/>
      <c r="F91" s="13"/>
      <c r="G91" s="13"/>
      <c r="H91" s="39"/>
      <c r="I91" s="13"/>
      <c r="J91" s="13"/>
      <c r="K91" s="38"/>
      <c r="L91" s="40"/>
    </row>
    <row r="92" spans="2:14" x14ac:dyDescent="0.2">
      <c r="J92" s="62"/>
      <c r="K92" s="63"/>
      <c r="L92" s="64"/>
    </row>
    <row r="93" spans="2:14" x14ac:dyDescent="0.2">
      <c r="J93" s="62"/>
      <c r="K93" s="63"/>
      <c r="L93" s="64"/>
    </row>
    <row r="94" spans="2:14" x14ac:dyDescent="0.2">
      <c r="J94" s="62"/>
      <c r="K94" s="63"/>
      <c r="L94" s="64"/>
    </row>
    <row r="95" spans="2:14" x14ac:dyDescent="0.2">
      <c r="B95" s="64" t="s">
        <v>47</v>
      </c>
      <c r="C95" s="64"/>
      <c r="J95" s="62"/>
      <c r="K95" s="63"/>
      <c r="L95" s="64"/>
    </row>
    <row r="96" spans="2:14" x14ac:dyDescent="0.2">
      <c r="B96" s="64"/>
      <c r="C96" s="64"/>
    </row>
    <row r="97" spans="2:3" x14ac:dyDescent="0.2">
      <c r="B97" s="67"/>
      <c r="C97" s="64" t="s">
        <v>120</v>
      </c>
    </row>
  </sheetData>
  <mergeCells count="4">
    <mergeCell ref="B2:L2"/>
    <mergeCell ref="E6:L6"/>
    <mergeCell ref="E11:F11"/>
    <mergeCell ref="C74:I74"/>
  </mergeCells>
  <phoneticPr fontId="4" type="noConversion"/>
  <printOptions horizontalCentered="1"/>
  <pageMargins left="0.82677165354330717" right="0.70866141732283472" top="0.6692913385826772" bottom="0.82677165354330717" header="0.43307086614173229" footer="0.39370078740157483"/>
  <pageSetup paperSize="9" orientation="portrait" horizontalDpi="4294967292" verticalDpi="300" r:id="rId1"/>
  <headerFooter alignWithMargins="0">
    <oddFooter>&amp;C&amp;"Calibri,Obyčejné"Strana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Celkové náklady</vt:lpstr>
      <vt:lpstr>'Celkové náklady'!Oblast_tisku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2020-07-29T11:28:39Z</cp:lastPrinted>
  <dcterms:created xsi:type="dcterms:W3CDTF">2008-02-12T11:07:51Z</dcterms:created>
  <dcterms:modified xsi:type="dcterms:W3CDTF">2020-08-12T14:11:54Z</dcterms:modified>
</cp:coreProperties>
</file>